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95" yWindow="1095" windowWidth="24330" windowHeight="12105" tabRatio="500"/>
  </bookViews>
  <sheets>
    <sheet name="Követelmények tervezés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E17" i="1"/>
  <c r="D17" i="1"/>
  <c r="E24" i="1" l="1"/>
  <c r="F25" i="1" l="1"/>
  <c r="F28" i="1"/>
  <c r="E28" i="1"/>
  <c r="E27" i="1"/>
  <c r="F27" i="1"/>
  <c r="F26" i="1"/>
  <c r="E26" i="1"/>
  <c r="E25" i="1"/>
  <c r="F24" i="1"/>
  <c r="F23" i="1"/>
  <c r="E23" i="1"/>
  <c r="H27" i="1"/>
  <c r="H22" i="1"/>
  <c r="F21" i="1"/>
  <c r="E21" i="1"/>
  <c r="D8" i="1"/>
  <c r="G29" i="1"/>
  <c r="H17" i="1"/>
  <c r="E16" i="1"/>
  <c r="H16" i="1" s="1"/>
  <c r="F16" i="1"/>
  <c r="F15" i="1"/>
  <c r="E15" i="1"/>
  <c r="H15" i="1" s="1"/>
  <c r="F14" i="1"/>
  <c r="E14" i="1"/>
  <c r="H14" i="1" s="1"/>
  <c r="G13" i="1"/>
  <c r="G12" i="1"/>
  <c r="H21" i="1" l="1"/>
  <c r="H24" i="1"/>
  <c r="H25" i="1"/>
  <c r="H28" i="1"/>
  <c r="H26" i="1"/>
  <c r="H23" i="1"/>
  <c r="G19" i="1"/>
  <c r="G31" i="1" l="1"/>
  <c r="H31" i="1" s="1"/>
</calcChain>
</file>

<file path=xl/sharedStrings.xml><?xml version="1.0" encoding="utf-8"?>
<sst xmlns="http://schemas.openxmlformats.org/spreadsheetml/2006/main" count="78" uniqueCount="73">
  <si>
    <t>Segédlet a követelmények tervezéséhez</t>
  </si>
  <si>
    <t>Csak a zöld cellákba írj!</t>
  </si>
  <si>
    <t>Tantárgy alapadatai</t>
  </si>
  <si>
    <t>Előadás heti óraszáma</t>
  </si>
  <si>
    <t>Gyakorlat heti óraszáma</t>
  </si>
  <si>
    <t>Labor heti óraszáma</t>
  </si>
  <si>
    <t>Követelmény (f/v)</t>
  </si>
  <si>
    <t>Kredit</t>
  </si>
  <si>
    <t>14. A tantárgy elvégzéséhez átlagosan szükséges tanulmányi munka</t>
  </si>
  <si>
    <t>Vizsgafelkészülés</t>
  </si>
  <si>
    <t>Automatikusan kiadódik.</t>
  </si>
  <si>
    <t>f</t>
  </si>
  <si>
    <t>Kontaktóra</t>
  </si>
  <si>
    <t>Készülés előadásokra</t>
  </si>
  <si>
    <t>Készülés gyakorlatra</t>
  </si>
  <si>
    <t>Készülés laborra</t>
  </si>
  <si>
    <t xml:space="preserve"> Önálló tananyag-feldolgozás</t>
  </si>
  <si>
    <t xml:space="preserve"> = kreditszám * 30</t>
  </si>
  <si>
    <t>Max.</t>
  </si>
  <si>
    <t>Min.</t>
  </si>
  <si>
    <t xml:space="preserve"> = 14 x heti óraszám x (0,2..0,5)</t>
  </si>
  <si>
    <t>Teljes munkamennyiség</t>
  </si>
  <si>
    <t xml:space="preserve"> = 14 x heti óraszám x (0,5..1)</t>
  </si>
  <si>
    <t xml:space="preserve"> = kredit * (8..10)</t>
  </si>
  <si>
    <t>2.1 a)</t>
  </si>
  <si>
    <t>2.1 b)</t>
  </si>
  <si>
    <t>2.1 c)</t>
  </si>
  <si>
    <t>2.1 d)</t>
  </si>
  <si>
    <t>2.1 e)</t>
  </si>
  <si>
    <t>2.1 f)</t>
  </si>
  <si>
    <t>Egyéb tevékenységekre maradó idő</t>
  </si>
  <si>
    <t xml:space="preserve"> = Teljes – Kontakt – Felkészülés – Vizsga – Önálló </t>
  </si>
  <si>
    <t>2.2 b)</t>
  </si>
  <si>
    <t>2.2 a)</t>
  </si>
  <si>
    <t>Laborbeugró</t>
  </si>
  <si>
    <t>Kis HF</t>
  </si>
  <si>
    <t>2.2 e)</t>
  </si>
  <si>
    <t>2.2. f)</t>
  </si>
  <si>
    <t>Kiselőadás</t>
  </si>
  <si>
    <t>Tanulmány, esszé</t>
  </si>
  <si>
    <t>2.2 c)</t>
  </si>
  <si>
    <t>2.2 d)</t>
  </si>
  <si>
    <t>2.2 g)</t>
  </si>
  <si>
    <t>Ellenőrző mérés</t>
  </si>
  <si>
    <t>2.2 h)</t>
  </si>
  <si>
    <t>10..15 perc; órán írják</t>
  </si>
  <si>
    <t>max. 16 óra</t>
  </si>
  <si>
    <t>min. 16 óra, de legalább 20 óra ajánlott</t>
  </si>
  <si>
    <t>min. 15 perc; 16..48 óra felkészülési idő</t>
  </si>
  <si>
    <t>min. 10 oldal; 16..48 óra felkészülési idő</t>
  </si>
  <si>
    <t>kb. 16 óra felkészülési idő</t>
  </si>
  <si>
    <t xml:space="preserve"> = heti óraszám * 14</t>
  </si>
  <si>
    <t xml:space="preserve"> = a tantárgyfelelős által meghatározott munkaráfordítás </t>
  </si>
  <si>
    <t>Db</t>
  </si>
  <si>
    <t>Megjegyzés</t>
  </si>
  <si>
    <t>KisZH</t>
  </si>
  <si>
    <t>NagyZH</t>
  </si>
  <si>
    <t>Nagy HF</t>
  </si>
  <si>
    <t>10..30 perc; min. 3 db; órán írják; 2-3 óra/kisZH</t>
  </si>
  <si>
    <t>45..100 perc; ha órán kívül írják, beleszámít az időkeretbe; vizsga esetén: max. 1 nagyZH; félévközinél: max. 2 nagyZH</t>
  </si>
  <si>
    <t>2.3.2 d) A kiszárthelyik felkészülési ideje (a tanórákra történő felkészülésen túl) max. 2-3 óra.</t>
  </si>
  <si>
    <t>2.3.2 a) Vizsgával záruló tantárgy legfeljebb egy nagyzárthelyit tartson.
2.3.2 c) Félévközi jeggyel záruló tantárgy legfeljebb két nagyzárthelyit tartson.
2.3.2 e) A nagyzárthelyik felkészülési ideje arányos a kreditszámmal (3..4 óra/kredit/zh).
2.3.2 f) Egy  vizsgával  záruló  tantárgy  nagyzárthelyijének  anyaga  a  félév  tananyagának  legfeljebb  50%-át  fedje  le (függetlenül attól, hogy melyik hétre ütemezték).
2.3.2 j) Az egyes évfolyamok zárthelyi-ütemtervének elkészítésekor a figyelembe veendő irányelv: 
-  5-7. hét: félévközi jegyes tantárgyak 1. zárthelyi 
-  8-11. hét: vizsgás tantárgyak zárthelyi, 
-  12. hét: tartalék 
-  13-14. hét: félévközi jegyes tantárgyak 1. vagy 2. zárthelyi</t>
  </si>
  <si>
    <t>Számonkérések összesen:</t>
  </si>
  <si>
    <t>Ellenőrzés:</t>
  </si>
  <si>
    <t xml:space="preserve"> = egyéb tevékenységekre maradó idő - összes számonkérés</t>
  </si>
  <si>
    <t>Ellenőrzés</t>
  </si>
  <si>
    <t>Min. és max. között szabadon megválasztható.</t>
  </si>
  <si>
    <t>Ennyi óra fordítható számonkérésre.</t>
  </si>
  <si>
    <t>Nincs rá tól-ig szabály.</t>
  </si>
  <si>
    <t>Órán írják, nem kell beleszámolni az összterhelésbe.</t>
  </si>
  <si>
    <t>Önkényesen felvett min., max. értékek, el lehet térni tőlük.</t>
  </si>
  <si>
    <t>Szabályok alapján számolt</t>
  </si>
  <si>
    <t>Tárgy kódja, rövid neve (opcionális)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</si>
</sst>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FF"/>
      </patternFill>
    </fill>
    <fill>
      <patternFill patternType="solid">
        <fgColor rgb="FF92D050"/>
        <bgColor rgb="FFDDDDDD"/>
      </patternFill>
    </fill>
    <fill>
      <patternFill patternType="solid">
        <fgColor rgb="FFFFFF00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2" borderId="0" applyBorder="0" applyProtection="0"/>
    <xf numFmtId="0" fontId="8" fillId="0" borderId="0"/>
  </cellStyleXfs>
  <cellXfs count="62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7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11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9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0" fillId="7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" fontId="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5" borderId="1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12" fillId="7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2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11" fillId="4" borderId="0" xfId="0" applyFont="1" applyFill="1" applyAlignment="1">
      <alignment horizontal="center" vertical="top"/>
    </xf>
    <xf numFmtId="0" fontId="14" fillId="1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top" wrapText="1"/>
    </xf>
  </cellXfs>
  <cellStyles count="3">
    <cellStyle name="Magyarázó szöveg" xfId="1" builtinId="53" customBuiltin="1"/>
    <cellStyle name="Normál" xfId="0" builtinId="0"/>
    <cellStyle name="Normál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CCCC"/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85" zoomScaleNormal="85" workbookViewId="0"/>
  </sheetViews>
  <sheetFormatPr defaultRowHeight="15" x14ac:dyDescent="0.25"/>
  <cols>
    <col min="1" max="1" width="6" style="1" bestFit="1" customWidth="1"/>
    <col min="2" max="2" width="33.7109375" style="3" customWidth="1"/>
    <col min="3" max="3" width="43.140625" style="2" customWidth="1"/>
    <col min="4" max="4" width="4.28515625" style="15" customWidth="1"/>
    <col min="5" max="6" width="7.42578125" style="26" customWidth="1"/>
    <col min="7" max="7" width="13.7109375" style="16" customWidth="1"/>
    <col min="8" max="8" width="10.42578125" style="31" customWidth="1"/>
    <col min="9" max="9" width="88.7109375" style="49" customWidth="1"/>
    <col min="10" max="1010" width="8.7109375" style="1" customWidth="1"/>
    <col min="1011" max="16384" width="9.140625" style="1"/>
  </cols>
  <sheetData>
    <row r="1" spans="1:9" ht="21" x14ac:dyDescent="0.25">
      <c r="B1" s="61" t="s">
        <v>0</v>
      </c>
      <c r="C1" s="61"/>
      <c r="D1" s="60" t="s">
        <v>1</v>
      </c>
      <c r="E1" s="57"/>
      <c r="F1" s="57"/>
      <c r="G1" s="58"/>
      <c r="H1" s="59"/>
    </row>
    <row r="3" spans="1:9" ht="15.75" x14ac:dyDescent="0.25">
      <c r="B3" s="4" t="s">
        <v>2</v>
      </c>
      <c r="C3" s="1"/>
    </row>
    <row r="4" spans="1:9" x14ac:dyDescent="0.25">
      <c r="B4" s="6" t="s">
        <v>72</v>
      </c>
      <c r="C4" s="14"/>
      <c r="E4" s="27"/>
    </row>
    <row r="5" spans="1:9" x14ac:dyDescent="0.25">
      <c r="B5" s="6" t="s">
        <v>3</v>
      </c>
      <c r="C5" s="12">
        <v>3</v>
      </c>
      <c r="E5" s="27"/>
    </row>
    <row r="6" spans="1:9" x14ac:dyDescent="0.25">
      <c r="B6" s="6" t="s">
        <v>4</v>
      </c>
      <c r="C6" s="12">
        <v>0</v>
      </c>
      <c r="E6" s="27"/>
    </row>
    <row r="7" spans="1:9" x14ac:dyDescent="0.25">
      <c r="B7" s="6" t="s">
        <v>5</v>
      </c>
      <c r="C7" s="12">
        <v>0</v>
      </c>
      <c r="E7" s="27"/>
    </row>
    <row r="8" spans="1:9" x14ac:dyDescent="0.25">
      <c r="B8" s="6" t="s">
        <v>6</v>
      </c>
      <c r="C8" s="12" t="s">
        <v>11</v>
      </c>
      <c r="D8" s="22" t="str">
        <f>IF(AND(C8&lt;&gt;"v",C8&lt;&gt;"f"),"Hiba !","")</f>
        <v/>
      </c>
      <c r="E8" s="28"/>
    </row>
    <row r="9" spans="1:9" x14ac:dyDescent="0.25">
      <c r="B9" s="6" t="s">
        <v>7</v>
      </c>
      <c r="C9" s="12">
        <v>3</v>
      </c>
      <c r="E9" s="27"/>
    </row>
    <row r="11" spans="1:9" ht="45" x14ac:dyDescent="0.25">
      <c r="A11" s="34"/>
      <c r="B11" s="52" t="s">
        <v>8</v>
      </c>
      <c r="C11" s="7"/>
      <c r="D11" s="35" t="s">
        <v>53</v>
      </c>
      <c r="E11" s="36" t="s">
        <v>19</v>
      </c>
      <c r="F11" s="36" t="s">
        <v>18</v>
      </c>
      <c r="G11" s="37" t="s">
        <v>71</v>
      </c>
      <c r="H11" s="50" t="s">
        <v>65</v>
      </c>
      <c r="I11" s="7" t="s">
        <v>54</v>
      </c>
    </row>
    <row r="12" spans="1:9" s="8" customFormat="1" x14ac:dyDescent="0.25">
      <c r="A12" s="6" t="s">
        <v>24</v>
      </c>
      <c r="B12" s="38" t="s">
        <v>21</v>
      </c>
      <c r="C12" s="39" t="s">
        <v>17</v>
      </c>
      <c r="D12" s="40"/>
      <c r="E12" s="41"/>
      <c r="F12" s="41"/>
      <c r="G12" s="35">
        <f>C9*30</f>
        <v>90</v>
      </c>
      <c r="H12" s="51"/>
      <c r="I12" s="9" t="s">
        <v>10</v>
      </c>
    </row>
    <row r="13" spans="1:9" s="8" customFormat="1" x14ac:dyDescent="0.25">
      <c r="A13" s="6" t="s">
        <v>25</v>
      </c>
      <c r="B13" s="5" t="s">
        <v>12</v>
      </c>
      <c r="C13" s="6" t="s">
        <v>51</v>
      </c>
      <c r="D13" s="18"/>
      <c r="E13" s="25"/>
      <c r="F13" s="25"/>
      <c r="G13" s="42">
        <f>14*(C5+C6+C7)</f>
        <v>42</v>
      </c>
      <c r="H13" s="51"/>
      <c r="I13" s="9" t="s">
        <v>10</v>
      </c>
    </row>
    <row r="14" spans="1:9" s="8" customFormat="1" x14ac:dyDescent="0.25">
      <c r="A14" s="6" t="s">
        <v>26</v>
      </c>
      <c r="B14" s="5" t="s">
        <v>13</v>
      </c>
      <c r="C14" s="6" t="s">
        <v>20</v>
      </c>
      <c r="D14" s="18"/>
      <c r="E14" s="25">
        <f>14*C5*0.2</f>
        <v>8.4</v>
      </c>
      <c r="F14" s="25">
        <f>14*C5*0.5</f>
        <v>21</v>
      </c>
      <c r="G14" s="20">
        <v>14</v>
      </c>
      <c r="H14" s="51" t="str">
        <f>IF(OR(G14&lt;E14,G14&gt;F14),"Hibás!","")</f>
        <v/>
      </c>
      <c r="I14" s="9" t="s">
        <v>66</v>
      </c>
    </row>
    <row r="15" spans="1:9" s="8" customFormat="1" x14ac:dyDescent="0.25">
      <c r="A15" s="6"/>
      <c r="B15" s="5" t="s">
        <v>14</v>
      </c>
      <c r="C15" s="6" t="s">
        <v>22</v>
      </c>
      <c r="D15" s="18"/>
      <c r="E15" s="25">
        <f>14*C6*0.5</f>
        <v>0</v>
      </c>
      <c r="F15" s="25">
        <f>14*C6*1</f>
        <v>0</v>
      </c>
      <c r="G15" s="20"/>
      <c r="H15" s="51" t="str">
        <f t="shared" ref="H15:H17" si="0">IF(OR(G15&lt;E15,G15&gt;F15),"Hibás!","")</f>
        <v/>
      </c>
      <c r="I15" s="9" t="s">
        <v>66</v>
      </c>
    </row>
    <row r="16" spans="1:9" s="8" customFormat="1" x14ac:dyDescent="0.25">
      <c r="A16" s="6"/>
      <c r="B16" s="5" t="s">
        <v>15</v>
      </c>
      <c r="C16" s="6" t="s">
        <v>22</v>
      </c>
      <c r="D16" s="18"/>
      <c r="E16" s="25">
        <f>14*C7*0.5</f>
        <v>0</v>
      </c>
      <c r="F16" s="25">
        <f>14*C7*1</f>
        <v>0</v>
      </c>
      <c r="G16" s="20"/>
      <c r="H16" s="51" t="str">
        <f t="shared" si="0"/>
        <v/>
      </c>
      <c r="I16" s="9" t="s">
        <v>66</v>
      </c>
    </row>
    <row r="17" spans="1:9" s="8" customFormat="1" x14ac:dyDescent="0.25">
      <c r="A17" s="6" t="s">
        <v>27</v>
      </c>
      <c r="B17" s="5" t="s">
        <v>9</v>
      </c>
      <c r="C17" s="6" t="s">
        <v>23</v>
      </c>
      <c r="D17" s="18">
        <f>IF(C8="f",0,1)</f>
        <v>0</v>
      </c>
      <c r="E17" s="25">
        <f>C9*8*D17</f>
        <v>0</v>
      </c>
      <c r="F17" s="25">
        <f>C9*10*D17</f>
        <v>0</v>
      </c>
      <c r="G17" s="20"/>
      <c r="H17" s="51" t="str">
        <f t="shared" si="0"/>
        <v/>
      </c>
      <c r="I17" s="9" t="s">
        <v>66</v>
      </c>
    </row>
    <row r="18" spans="1:9" s="8" customFormat="1" ht="30" x14ac:dyDescent="0.25">
      <c r="A18" s="6" t="s">
        <v>28</v>
      </c>
      <c r="B18" s="5" t="s">
        <v>16</v>
      </c>
      <c r="C18" s="6" t="s">
        <v>52</v>
      </c>
      <c r="D18" s="18"/>
      <c r="E18" s="25"/>
      <c r="F18" s="25"/>
      <c r="G18" s="20"/>
      <c r="H18" s="51"/>
      <c r="I18" s="9" t="s">
        <v>68</v>
      </c>
    </row>
    <row r="19" spans="1:9" s="23" customFormat="1" x14ac:dyDescent="0.25">
      <c r="A19" s="43" t="s">
        <v>29</v>
      </c>
      <c r="B19" s="44" t="s">
        <v>30</v>
      </c>
      <c r="C19" s="45" t="s">
        <v>31</v>
      </c>
      <c r="D19" s="30"/>
      <c r="E19" s="30"/>
      <c r="F19" s="30"/>
      <c r="G19" s="48">
        <f>G12-G13-G14-G15-G16-G17-G18</f>
        <v>34</v>
      </c>
      <c r="H19" s="33"/>
      <c r="I19" s="9" t="s">
        <v>67</v>
      </c>
    </row>
    <row r="20" spans="1:9" s="8" customFormat="1" x14ac:dyDescent="0.25">
      <c r="D20" s="19"/>
      <c r="E20" s="17"/>
      <c r="F20" s="17"/>
      <c r="G20" s="19"/>
      <c r="H20" s="32"/>
      <c r="I20" s="24"/>
    </row>
    <row r="21" spans="1:9" s="8" customFormat="1" x14ac:dyDescent="0.25">
      <c r="A21" s="6" t="s">
        <v>33</v>
      </c>
      <c r="B21" s="10" t="s">
        <v>55</v>
      </c>
      <c r="C21" s="6" t="s">
        <v>58</v>
      </c>
      <c r="D21" s="20"/>
      <c r="E21" s="29">
        <f>D21*2</f>
        <v>0</v>
      </c>
      <c r="F21" s="29">
        <f>D21*3</f>
        <v>0</v>
      </c>
      <c r="G21" s="20"/>
      <c r="H21" s="51" t="str">
        <f t="shared" ref="H21:H28" si="1">IF(OR(G21&lt;E21,G21&gt;F21),"Hibás!","")</f>
        <v/>
      </c>
      <c r="I21" s="9" t="s">
        <v>60</v>
      </c>
    </row>
    <row r="22" spans="1:9" s="8" customFormat="1" x14ac:dyDescent="0.25">
      <c r="A22" s="6" t="s">
        <v>32</v>
      </c>
      <c r="B22" s="10" t="s">
        <v>34</v>
      </c>
      <c r="C22" s="6" t="s">
        <v>45</v>
      </c>
      <c r="D22" s="29"/>
      <c r="E22" s="29"/>
      <c r="F22" s="29"/>
      <c r="G22" s="29"/>
      <c r="H22" s="51" t="str">
        <f t="shared" si="1"/>
        <v/>
      </c>
      <c r="I22" s="9" t="s">
        <v>69</v>
      </c>
    </row>
    <row r="23" spans="1:9" s="8" customFormat="1" ht="165" x14ac:dyDescent="0.25">
      <c r="A23" s="6" t="s">
        <v>40</v>
      </c>
      <c r="B23" s="10" t="s">
        <v>56</v>
      </c>
      <c r="C23" s="6" t="s">
        <v>59</v>
      </c>
      <c r="D23" s="20">
        <v>1</v>
      </c>
      <c r="E23" s="29">
        <f>D23*3*C9</f>
        <v>9</v>
      </c>
      <c r="F23" s="29">
        <f>D23*4*C9</f>
        <v>12</v>
      </c>
      <c r="G23" s="20">
        <v>12</v>
      </c>
      <c r="H23" s="51" t="str">
        <f t="shared" si="1"/>
        <v/>
      </c>
      <c r="I23" s="11" t="s">
        <v>61</v>
      </c>
    </row>
    <row r="24" spans="1:9" s="8" customFormat="1" x14ac:dyDescent="0.25">
      <c r="A24" s="6" t="s">
        <v>41</v>
      </c>
      <c r="B24" s="10" t="s">
        <v>35</v>
      </c>
      <c r="C24" s="6" t="s">
        <v>46</v>
      </c>
      <c r="D24" s="20"/>
      <c r="E24" s="29">
        <f>D24*1</f>
        <v>0</v>
      </c>
      <c r="F24" s="29">
        <f>D24*16</f>
        <v>0</v>
      </c>
      <c r="G24" s="20"/>
      <c r="H24" s="51" t="str">
        <f t="shared" si="1"/>
        <v/>
      </c>
      <c r="I24" s="9"/>
    </row>
    <row r="25" spans="1:9" s="8" customFormat="1" x14ac:dyDescent="0.25">
      <c r="A25" s="6" t="s">
        <v>36</v>
      </c>
      <c r="B25" s="10" t="s">
        <v>57</v>
      </c>
      <c r="C25" s="6" t="s">
        <v>47</v>
      </c>
      <c r="D25" s="20">
        <v>1</v>
      </c>
      <c r="E25" s="29">
        <f>D25*16</f>
        <v>16</v>
      </c>
      <c r="F25" s="29">
        <f>D25*G19</f>
        <v>34</v>
      </c>
      <c r="G25" s="20">
        <v>22</v>
      </c>
      <c r="H25" s="51" t="str">
        <f t="shared" si="1"/>
        <v/>
      </c>
      <c r="I25" s="9"/>
    </row>
    <row r="26" spans="1:9" s="8" customFormat="1" x14ac:dyDescent="0.25">
      <c r="A26" s="6" t="s">
        <v>37</v>
      </c>
      <c r="B26" s="10" t="s">
        <v>38</v>
      </c>
      <c r="C26" s="6" t="s">
        <v>48</v>
      </c>
      <c r="D26" s="20"/>
      <c r="E26" s="29">
        <f>D26*16</f>
        <v>0</v>
      </c>
      <c r="F26" s="29">
        <f>D26*48</f>
        <v>0</v>
      </c>
      <c r="G26" s="20"/>
      <c r="H26" s="51" t="str">
        <f t="shared" si="1"/>
        <v/>
      </c>
      <c r="I26" s="9"/>
    </row>
    <row r="27" spans="1:9" s="8" customFormat="1" x14ac:dyDescent="0.25">
      <c r="A27" s="6" t="s">
        <v>42</v>
      </c>
      <c r="B27" s="10" t="s">
        <v>39</v>
      </c>
      <c r="C27" s="6" t="s">
        <v>49</v>
      </c>
      <c r="D27" s="20"/>
      <c r="E27" s="29">
        <f>D27*16</f>
        <v>0</v>
      </c>
      <c r="F27" s="29">
        <f>D27*48</f>
        <v>0</v>
      </c>
      <c r="G27" s="20"/>
      <c r="H27" s="51" t="str">
        <f t="shared" si="1"/>
        <v/>
      </c>
      <c r="I27" s="9"/>
    </row>
    <row r="28" spans="1:9" s="8" customFormat="1" x14ac:dyDescent="0.25">
      <c r="A28" s="46" t="s">
        <v>44</v>
      </c>
      <c r="B28" s="10" t="s">
        <v>43</v>
      </c>
      <c r="C28" s="6" t="s">
        <v>50</v>
      </c>
      <c r="D28" s="20"/>
      <c r="E28" s="29">
        <f>D28*14</f>
        <v>0</v>
      </c>
      <c r="F28" s="29">
        <f>D28*18</f>
        <v>0</v>
      </c>
      <c r="G28" s="20"/>
      <c r="H28" s="51" t="str">
        <f t="shared" si="1"/>
        <v/>
      </c>
      <c r="I28" s="9" t="s">
        <v>70</v>
      </c>
    </row>
    <row r="29" spans="1:9" s="8" customFormat="1" x14ac:dyDescent="0.25">
      <c r="A29" s="6"/>
      <c r="B29" s="47" t="s">
        <v>62</v>
      </c>
      <c r="C29" s="45"/>
      <c r="D29" s="30"/>
      <c r="E29" s="30"/>
      <c r="F29" s="30"/>
      <c r="G29" s="48">
        <f>SUM(G21:G28)</f>
        <v>34</v>
      </c>
      <c r="H29" s="21"/>
      <c r="I29" s="9"/>
    </row>
    <row r="30" spans="1:9" x14ac:dyDescent="0.25">
      <c r="G30" s="15"/>
    </row>
    <row r="31" spans="1:9" ht="30" x14ac:dyDescent="0.25">
      <c r="A31" s="34"/>
      <c r="B31" s="56" t="s">
        <v>63</v>
      </c>
      <c r="C31" s="13" t="s">
        <v>64</v>
      </c>
      <c r="D31" s="21"/>
      <c r="E31" s="21"/>
      <c r="F31" s="21"/>
      <c r="G31" s="53">
        <f>G19-G29</f>
        <v>0</v>
      </c>
      <c r="H31" s="54" t="str">
        <f>IF(G31=0,"OK","Hibás!")</f>
        <v>OK</v>
      </c>
      <c r="I31" s="55"/>
    </row>
  </sheetData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Követelmények tervezése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</dc:creator>
  <cp:lastModifiedBy>Tóth Csaba</cp:lastModifiedBy>
  <cp:revision>1</cp:revision>
  <dcterms:created xsi:type="dcterms:W3CDTF">2017-05-04T11:09:12Z</dcterms:created>
  <dcterms:modified xsi:type="dcterms:W3CDTF">2017-10-13T12:00:49Z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